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od Estimator" sheetId="1" r:id="rId1"/>
    <sheet name="Shopping Li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Jim Reincke</author>
  </authors>
  <commentList>
    <comment ref="D20" authorId="0">
      <text>
        <r>
          <rPr>
            <sz val="9"/>
            <color indexed="10"/>
            <rFont val="Tahoma"/>
            <family val="2"/>
          </rPr>
          <t>Enter Number of Buns Per Package</t>
        </r>
      </text>
    </comment>
    <comment ref="E12" authorId="0">
      <text>
        <r>
          <rPr>
            <sz val="9"/>
            <color indexed="10"/>
            <rFont val="Arial"/>
            <family val="2"/>
          </rPr>
          <t>Cost of Chicken 
Divided by the Number of Thighs in Package</t>
        </r>
      </text>
    </comment>
    <comment ref="E13" authorId="0">
      <text>
        <r>
          <rPr>
            <sz val="9"/>
            <color indexed="10"/>
            <rFont val="Arial"/>
            <family val="2"/>
          </rPr>
          <t>Cost of Chicken 
Divided by the Number of Quarters in Package</t>
        </r>
      </text>
    </comment>
    <comment ref="E11" authorId="0">
      <text>
        <r>
          <rPr>
            <sz val="9"/>
            <color indexed="10"/>
            <rFont val="Arial"/>
            <family val="2"/>
          </rPr>
          <t>Cost of Ribs 
Divided by the Number of Slabs in Package</t>
        </r>
      </text>
    </comment>
    <comment ref="E10" authorId="0">
      <text>
        <r>
          <rPr>
            <sz val="9"/>
            <color indexed="10"/>
            <rFont val="Arial"/>
            <family val="2"/>
          </rPr>
          <t>Cost of Ribs 
Divided by the Number of Slabs in Package</t>
        </r>
      </text>
    </comment>
    <comment ref="E20" authorId="0">
      <text>
        <r>
          <rPr>
            <sz val="9"/>
            <color indexed="10"/>
            <rFont val="Arial"/>
            <family val="2"/>
          </rPr>
          <t>Cost Per Package</t>
        </r>
      </text>
    </comment>
    <comment ref="I20" authorId="0">
      <text>
        <r>
          <rPr>
            <sz val="9"/>
            <color indexed="10"/>
            <rFont val="Arial"/>
            <family val="2"/>
          </rPr>
          <t>Price is Determined 
by Cost Per Measure Times 300%.
This figure is changeable.</t>
        </r>
      </text>
    </comment>
  </commentList>
</comments>
</file>

<file path=xl/sharedStrings.xml><?xml version="1.0" encoding="utf-8"?>
<sst xmlns="http://schemas.openxmlformats.org/spreadsheetml/2006/main" count="127" uniqueCount="63">
  <si>
    <t>Number of People</t>
  </si>
  <si>
    <t>Number of Sides</t>
  </si>
  <si>
    <t>Number of Meats</t>
  </si>
  <si>
    <t>Local Sales Tax</t>
  </si>
  <si>
    <t>Cut of Meat</t>
  </si>
  <si>
    <t>Post Cook Measure</t>
  </si>
  <si>
    <t>Retail Cost</t>
  </si>
  <si>
    <t>Gross Profit</t>
  </si>
  <si>
    <t>Profit Margin</t>
  </si>
  <si>
    <t>Cost per Person</t>
  </si>
  <si>
    <t>Per Person Serving Size</t>
  </si>
  <si>
    <t>Pulled Pork</t>
  </si>
  <si>
    <t>Spare Ribs</t>
  </si>
  <si>
    <t>Baby Back Ribs</t>
  </si>
  <si>
    <t>Baked Beans</t>
  </si>
  <si>
    <t>Cole Slaw</t>
  </si>
  <si>
    <t>Potato Salad</t>
  </si>
  <si>
    <t>Barbeque Sauce</t>
  </si>
  <si>
    <t>Brisket - Entire Packer</t>
  </si>
  <si>
    <t>Brisket - Untrimmed Flat</t>
  </si>
  <si>
    <t>Chicken Thighs</t>
  </si>
  <si>
    <t>Chicken Quarters</t>
  </si>
  <si>
    <t>lbs</t>
  </si>
  <si>
    <t>slabs</t>
  </si>
  <si>
    <t>thighs</t>
  </si>
  <si>
    <t>quarters</t>
  </si>
  <si>
    <t>quarts</t>
  </si>
  <si>
    <t>pints</t>
  </si>
  <si>
    <t>Side Dishes</t>
  </si>
  <si>
    <t>Miscellaneous</t>
  </si>
  <si>
    <t>Paper / Plastic Service</t>
  </si>
  <si>
    <t>per setting</t>
  </si>
  <si>
    <t>Raw Needed</t>
  </si>
  <si>
    <t>Portion Size per Pound</t>
  </si>
  <si>
    <t>Totals:</t>
  </si>
  <si>
    <t>Brisket - Sliced &amp; Burnt Ends</t>
  </si>
  <si>
    <t>slab</t>
  </si>
  <si>
    <t>cup</t>
  </si>
  <si>
    <t>Hamburger Buns</t>
  </si>
  <si>
    <t>buns</t>
  </si>
  <si>
    <t>ozs</t>
  </si>
  <si>
    <t>pieces</t>
  </si>
  <si>
    <t>Ribs Portions</t>
  </si>
  <si>
    <t>settings</t>
  </si>
  <si>
    <t>Cost per Measure</t>
  </si>
  <si>
    <t>Total Cost</t>
  </si>
  <si>
    <t>Retail  per Measure</t>
  </si>
  <si>
    <r>
      <t xml:space="preserve">BBQ Catering Worksheet / Estimator  </t>
    </r>
    <r>
      <rPr>
        <b/>
        <sz val="9"/>
        <rFont val="Arial"/>
        <family val="2"/>
      </rPr>
      <t>v1.0</t>
    </r>
  </si>
  <si>
    <t>Sausage Fatties</t>
  </si>
  <si>
    <t>Measure</t>
  </si>
  <si>
    <r>
      <t xml:space="preserve">Bandit BBQ Catering Worksheet / Estimator  </t>
    </r>
    <r>
      <rPr>
        <b/>
        <sz val="9"/>
        <rFont val="Arial"/>
        <family val="2"/>
      </rPr>
      <t>v1.0</t>
    </r>
  </si>
  <si>
    <t>Meat</t>
  </si>
  <si>
    <t>Beverages</t>
  </si>
  <si>
    <t>Iced Tea</t>
  </si>
  <si>
    <t>Sweet Tea</t>
  </si>
  <si>
    <t>gallon</t>
  </si>
  <si>
    <t>Coffee</t>
  </si>
  <si>
    <t>cups</t>
  </si>
  <si>
    <t>Lemonade</t>
  </si>
  <si>
    <t>bags</t>
  </si>
  <si>
    <t>containers</t>
  </si>
  <si>
    <t>scoops</t>
  </si>
  <si>
    <t>Copyright © 2007 - Badak International, Inc. All Rights Reserved.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</si>
</sst>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d\,\ yyyy"/>
    <numFmt numFmtId="167" formatCode="[$-409]h:mm:ss\ AM/PM"/>
    <numFmt numFmtId="168" formatCode="0.00000"/>
    <numFmt numFmtId="169" formatCode="#\ ?/2"/>
    <numFmt numFmtId="170" formatCode="#\ ?/8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0"/>
      <name val="Tahoma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165" fontId="3" fillId="0" borderId="2" xfId="0" applyNumberFormat="1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1" fontId="3" fillId="0" borderId="2" xfId="0" applyNumberFormat="1" applyFont="1" applyBorder="1" applyAlignment="1" applyProtection="1">
      <alignment horizontal="center" wrapText="1"/>
      <protection/>
    </xf>
    <xf numFmtId="1" fontId="3" fillId="0" borderId="0" xfId="0" applyNumberFormat="1" applyFont="1" applyBorder="1" applyAlignment="1" applyProtection="1">
      <alignment horizontal="center" wrapText="1"/>
      <protection/>
    </xf>
    <xf numFmtId="44" fontId="3" fillId="0" borderId="2" xfId="0" applyNumberFormat="1" applyFont="1" applyBorder="1" applyAlignment="1" applyProtection="1">
      <alignment horizontal="center" wrapText="1"/>
      <protection/>
    </xf>
    <xf numFmtId="44" fontId="3" fillId="0" borderId="0" xfId="0" applyNumberFormat="1" applyFont="1" applyBorder="1" applyAlignment="1" applyProtection="1">
      <alignment horizontal="center" wrapText="1"/>
      <protection/>
    </xf>
    <xf numFmtId="12" fontId="3" fillId="0" borderId="2" xfId="0" applyNumberFormat="1" applyFont="1" applyBorder="1" applyAlignment="1" applyProtection="1">
      <alignment horizontal="center" wrapText="1"/>
      <protection/>
    </xf>
    <xf numFmtId="44" fontId="3" fillId="0" borderId="0" xfId="0" applyNumberFormat="1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2" fontId="7" fillId="0" borderId="0" xfId="0" applyNumberFormat="1" applyFont="1" applyAlignment="1" applyProtection="1">
      <alignment horizontal="center" wrapText="1"/>
      <protection locked="0"/>
    </xf>
    <xf numFmtId="10" fontId="7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wrapText="1"/>
      <protection/>
    </xf>
    <xf numFmtId="44" fontId="7" fillId="0" borderId="2" xfId="17" applyNumberFormat="1" applyFont="1" applyBorder="1" applyAlignment="1" applyProtection="1">
      <alignment horizontal="center" wrapText="1"/>
      <protection locked="0"/>
    </xf>
    <xf numFmtId="44" fontId="7" fillId="0" borderId="2" xfId="0" applyNumberFormat="1" applyFont="1" applyBorder="1" applyAlignment="1" applyProtection="1">
      <alignment horizontal="center" wrapText="1"/>
      <protection locked="0"/>
    </xf>
    <xf numFmtId="44" fontId="7" fillId="0" borderId="0" xfId="17" applyNumberFormat="1" applyFont="1" applyBorder="1" applyAlignment="1" applyProtection="1">
      <alignment horizontal="center" wrapText="1"/>
      <protection/>
    </xf>
    <xf numFmtId="44" fontId="7" fillId="0" borderId="0" xfId="0" applyNumberFormat="1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2" xfId="0" applyFont="1" applyBorder="1" applyAlignment="1" applyProtection="1">
      <alignment horizontal="center" wrapText="1"/>
      <protection locked="0"/>
    </xf>
    <xf numFmtId="44" fontId="2" fillId="0" borderId="0" xfId="0" applyNumberFormat="1" applyFont="1" applyBorder="1" applyAlignment="1" applyProtection="1">
      <alignment horizontal="right" vertical="center" wrapText="1"/>
      <protection/>
    </xf>
    <xf numFmtId="4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9" fontId="3" fillId="0" borderId="2" xfId="0" applyNumberFormat="1" applyFont="1" applyBorder="1" applyAlignment="1" applyProtection="1">
      <alignment horizontal="center" wrapText="1"/>
      <protection/>
    </xf>
    <xf numFmtId="44" fontId="3" fillId="0" borderId="3" xfId="0" applyNumberFormat="1" applyFont="1" applyBorder="1" applyAlignment="1" applyProtection="1">
      <alignment wrapText="1"/>
      <protection/>
    </xf>
    <xf numFmtId="12" fontId="3" fillId="0" borderId="3" xfId="0" applyNumberFormat="1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wrapText="1"/>
      <protection/>
    </xf>
    <xf numFmtId="9" fontId="3" fillId="0" borderId="0" xfId="0" applyNumberFormat="1" applyFont="1" applyBorder="1" applyAlignment="1" applyProtection="1">
      <alignment horizontal="center" wrapText="1"/>
      <protection/>
    </xf>
    <xf numFmtId="12" fontId="3" fillId="0" borderId="6" xfId="0" applyNumberFormat="1" applyFont="1" applyBorder="1" applyAlignment="1" applyProtection="1">
      <alignment horizontal="center" wrapText="1"/>
      <protection/>
    </xf>
    <xf numFmtId="9" fontId="3" fillId="0" borderId="1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4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0" xfId="0" applyNumberFormat="1" applyFont="1" applyAlignment="1" applyProtection="1">
      <alignment horizontal="right" vertical="center" wrapText="1"/>
      <protection/>
    </xf>
    <xf numFmtId="1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44" fontId="0" fillId="0" borderId="0" xfId="0" applyNumberFormat="1" applyAlignment="1">
      <alignment vertical="center" wrapText="1"/>
    </xf>
    <xf numFmtId="44" fontId="9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/>
    </xf>
    <xf numFmtId="12" fontId="3" fillId="0" borderId="0" xfId="0" applyNumberFormat="1" applyFont="1" applyBorder="1" applyAlignment="1" applyProtection="1">
      <alignment horizontal="center" wrapText="1"/>
      <protection/>
    </xf>
    <xf numFmtId="3" fontId="3" fillId="0" borderId="2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3" zoomScaleNormal="93" workbookViewId="0" topLeftCell="A1">
      <pane ySplit="4" topLeftCell="BM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.140625" style="1" customWidth="1"/>
    <col min="2" max="2" width="25.421875" style="3" bestFit="1" customWidth="1"/>
    <col min="3" max="4" width="10.421875" style="1" customWidth="1"/>
    <col min="5" max="5" width="10.421875" style="2" customWidth="1"/>
    <col min="6" max="8" width="10.421875" style="1" customWidth="1"/>
    <col min="9" max="9" width="10.421875" style="2" customWidth="1"/>
    <col min="10" max="10" width="10.421875" style="1" customWidth="1"/>
    <col min="11" max="12" width="10.421875" style="3" customWidth="1"/>
    <col min="13" max="13" width="6.57421875" style="1" customWidth="1"/>
    <col min="14" max="14" width="6.57421875" style="6" customWidth="1"/>
    <col min="15" max="16384" width="9.140625" style="3" customWidth="1"/>
  </cols>
  <sheetData>
    <row r="1" spans="1:14" s="24" customFormat="1" ht="33.75" customHeight="1">
      <c r="A1" s="69" t="s">
        <v>50</v>
      </c>
      <c r="B1" s="69"/>
      <c r="C1" s="69"/>
      <c r="D1" s="69"/>
      <c r="E1" s="69"/>
      <c r="F1" s="20"/>
      <c r="G1" s="21"/>
      <c r="H1" s="21"/>
      <c r="I1" s="22"/>
      <c r="J1" s="21"/>
      <c r="K1" s="23"/>
      <c r="L1" s="23"/>
      <c r="M1" s="21"/>
      <c r="N1" s="23"/>
    </row>
    <row r="2" spans="1:14" s="20" customFormat="1" ht="24" customHeight="1">
      <c r="A2" s="21"/>
      <c r="C2" s="11" t="s">
        <v>0</v>
      </c>
      <c r="D2" s="11" t="s">
        <v>2</v>
      </c>
      <c r="E2" s="11" t="s">
        <v>1</v>
      </c>
      <c r="F2" s="11" t="s">
        <v>33</v>
      </c>
      <c r="G2" s="11" t="s">
        <v>42</v>
      </c>
      <c r="H2" s="11" t="s">
        <v>3</v>
      </c>
      <c r="L2" s="21"/>
      <c r="M2" s="21"/>
      <c r="N2" s="21"/>
    </row>
    <row r="3" spans="1:14" s="1" customFormat="1" ht="15" customHeight="1">
      <c r="A3" s="7"/>
      <c r="C3" s="25">
        <v>300</v>
      </c>
      <c r="D3" s="25">
        <v>1</v>
      </c>
      <c r="E3" s="25">
        <v>2</v>
      </c>
      <c r="F3" s="26">
        <v>0.25</v>
      </c>
      <c r="G3" s="26">
        <v>0.3333333333333333</v>
      </c>
      <c r="H3" s="27">
        <v>0.0625</v>
      </c>
      <c r="L3" s="7"/>
      <c r="M3" s="7"/>
      <c r="N3" s="7"/>
    </row>
    <row r="4" spans="1:14" s="24" customFormat="1" ht="39.75" customHeight="1">
      <c r="A4" s="28"/>
      <c r="B4" s="9"/>
      <c r="C4" s="11" t="s">
        <v>32</v>
      </c>
      <c r="D4" s="11" t="s">
        <v>49</v>
      </c>
      <c r="E4" s="11" t="s">
        <v>44</v>
      </c>
      <c r="F4" s="11" t="s">
        <v>45</v>
      </c>
      <c r="G4" s="11" t="s">
        <v>5</v>
      </c>
      <c r="H4" s="11" t="s">
        <v>6</v>
      </c>
      <c r="I4" s="11" t="s">
        <v>46</v>
      </c>
      <c r="J4" s="11" t="s">
        <v>7</v>
      </c>
      <c r="K4" s="11" t="s">
        <v>8</v>
      </c>
      <c r="L4" s="11" t="s">
        <v>9</v>
      </c>
      <c r="M4" s="70" t="s">
        <v>10</v>
      </c>
      <c r="N4" s="70"/>
    </row>
    <row r="5" spans="1:13" ht="13.5" customHeight="1">
      <c r="A5" s="38"/>
      <c r="B5" s="10" t="s">
        <v>51</v>
      </c>
      <c r="C5" s="4"/>
      <c r="D5" s="4"/>
      <c r="E5" s="39"/>
      <c r="F5" s="4"/>
      <c r="G5" s="4"/>
      <c r="H5" s="4"/>
      <c r="I5" s="39"/>
      <c r="J5" s="4"/>
      <c r="K5" s="4"/>
      <c r="L5" s="4"/>
      <c r="M5" s="8"/>
    </row>
    <row r="6" spans="1:14" ht="15" customHeight="1">
      <c r="A6" s="63"/>
      <c r="B6" s="29" t="s">
        <v>11</v>
      </c>
      <c r="C6" s="12">
        <f>SUM(G6/0.64)</f>
        <v>117.1875</v>
      </c>
      <c r="D6" s="13" t="s">
        <v>22</v>
      </c>
      <c r="E6" s="30">
        <v>1.29</v>
      </c>
      <c r="F6" s="16">
        <f>SUM(C6*E6*H3)+(C6*E6)</f>
        <v>160.6201171875</v>
      </c>
      <c r="G6" s="12">
        <f>SUM($C$3/$D$3*$F$3)</f>
        <v>75</v>
      </c>
      <c r="H6" s="16">
        <f>SUM(G6*I6*H3)+(G6*I6)</f>
        <v>717.1875</v>
      </c>
      <c r="I6" s="31">
        <v>9</v>
      </c>
      <c r="J6" s="16">
        <f>SUM(H6-F6)</f>
        <v>556.5673828125</v>
      </c>
      <c r="K6" s="40">
        <f>SUM(J6/F6)</f>
        <v>3.4651162790697674</v>
      </c>
      <c r="L6" s="41">
        <f>SUM(H6/C3)</f>
        <v>2.390625</v>
      </c>
      <c r="M6" s="42">
        <f>SUM($F$3*16)</f>
        <v>4</v>
      </c>
      <c r="N6" s="43" t="s">
        <v>40</v>
      </c>
    </row>
    <row r="7" spans="1:14" ht="15" customHeight="1">
      <c r="A7" s="63"/>
      <c r="B7" s="29" t="s">
        <v>18</v>
      </c>
      <c r="C7" s="12">
        <f>SUM(G7/0.51)</f>
        <v>147.05882352941177</v>
      </c>
      <c r="D7" s="13" t="s">
        <v>22</v>
      </c>
      <c r="E7" s="30">
        <v>1</v>
      </c>
      <c r="F7" s="16">
        <f>SUM(C7*E7*H3)+(C7*E7)</f>
        <v>156.25</v>
      </c>
      <c r="G7" s="12">
        <f>SUM($C$3/$D$3*$F$3)</f>
        <v>75</v>
      </c>
      <c r="H7" s="16">
        <f>SUM(G7*I7*H3)+(G7*I7)</f>
        <v>796.875</v>
      </c>
      <c r="I7" s="31">
        <v>10</v>
      </c>
      <c r="J7" s="16">
        <f aca="true" t="shared" si="0" ref="J7:J22">SUM(H7-F7)</f>
        <v>640.625</v>
      </c>
      <c r="K7" s="40">
        <f aca="true" t="shared" si="1" ref="K7:K22">SUM(J7/F7)</f>
        <v>4.1</v>
      </c>
      <c r="L7" s="41">
        <f>SUM(H7/C3)</f>
        <v>2.65625</v>
      </c>
      <c r="M7" s="42">
        <f>SUM($F$3*16)</f>
        <v>4</v>
      </c>
      <c r="N7" s="43" t="s">
        <v>40</v>
      </c>
    </row>
    <row r="8" spans="1:14" ht="15" customHeight="1">
      <c r="A8" s="63"/>
      <c r="B8" s="29" t="s">
        <v>35</v>
      </c>
      <c r="C8" s="12">
        <f>SUM(G8/0.51)</f>
        <v>147.05882352941177</v>
      </c>
      <c r="D8" s="13" t="s">
        <v>22</v>
      </c>
      <c r="E8" s="30">
        <v>1</v>
      </c>
      <c r="F8" s="16">
        <f>SUM(C8*E8*H3)+(C8*E8)</f>
        <v>156.25</v>
      </c>
      <c r="G8" s="12">
        <f>SUM($C$3/$D$3*$F$3)</f>
        <v>75</v>
      </c>
      <c r="H8" s="16">
        <f>SUM(G8*I8*H3)+(G8*I8)</f>
        <v>796.875</v>
      </c>
      <c r="I8" s="31">
        <v>10</v>
      </c>
      <c r="J8" s="16">
        <f t="shared" si="0"/>
        <v>640.625</v>
      </c>
      <c r="K8" s="40">
        <f t="shared" si="1"/>
        <v>4.1</v>
      </c>
      <c r="L8" s="41">
        <f>SUM(H8/C3)</f>
        <v>2.65625</v>
      </c>
      <c r="M8" s="42">
        <f>SUM($F$3*16)</f>
        <v>4</v>
      </c>
      <c r="N8" s="44" t="s">
        <v>40</v>
      </c>
    </row>
    <row r="9" spans="1:14" ht="15" customHeight="1">
      <c r="A9" s="63"/>
      <c r="B9" s="29" t="s">
        <v>19</v>
      </c>
      <c r="C9" s="12">
        <f>SUM(G9/0.66)</f>
        <v>113.63636363636363</v>
      </c>
      <c r="D9" s="13" t="s">
        <v>22</v>
      </c>
      <c r="E9" s="30">
        <v>1</v>
      </c>
      <c r="F9" s="16">
        <f>SUM(C9*E9*H3)+(C9*E9)</f>
        <v>120.73863636363635</v>
      </c>
      <c r="G9" s="12">
        <f>SUM($C$3/$D$3*$F$3)</f>
        <v>75</v>
      </c>
      <c r="H9" s="16">
        <f>SUM(G9*I9*H3)+(G9*I9)</f>
        <v>796.875</v>
      </c>
      <c r="I9" s="31">
        <v>10</v>
      </c>
      <c r="J9" s="16">
        <f t="shared" si="0"/>
        <v>676.1363636363636</v>
      </c>
      <c r="K9" s="40">
        <f t="shared" si="1"/>
        <v>5.6000000000000005</v>
      </c>
      <c r="L9" s="41">
        <f>SUM(H9/C3)</f>
        <v>2.65625</v>
      </c>
      <c r="M9" s="42">
        <f>SUM($F$3*16)</f>
        <v>4</v>
      </c>
      <c r="N9" s="43" t="s">
        <v>40</v>
      </c>
    </row>
    <row r="10" spans="1:14" ht="15" customHeight="1">
      <c r="A10" s="63"/>
      <c r="B10" s="29" t="s">
        <v>12</v>
      </c>
      <c r="C10" s="14">
        <f>SUM(G10)</f>
        <v>100</v>
      </c>
      <c r="D10" s="13" t="s">
        <v>23</v>
      </c>
      <c r="E10" s="30">
        <v>1</v>
      </c>
      <c r="F10" s="16">
        <f>SUM(C10*E10*H3)+(C10*E10)</f>
        <v>106.25</v>
      </c>
      <c r="G10" s="14">
        <f>SUM(C3/D3*M10)</f>
        <v>100</v>
      </c>
      <c r="H10" s="16">
        <f>SUM(G10*I10*H3)+(G10*I10)</f>
        <v>1062.5</v>
      </c>
      <c r="I10" s="31">
        <v>10</v>
      </c>
      <c r="J10" s="16">
        <f>SUM(H10-F10)</f>
        <v>956.25</v>
      </c>
      <c r="K10" s="40">
        <f>SUM(J10/F10)</f>
        <v>9</v>
      </c>
      <c r="L10" s="41">
        <f>SUM(H10/C3)</f>
        <v>3.5416666666666665</v>
      </c>
      <c r="M10" s="42">
        <f>SUM(G3)</f>
        <v>0.3333333333333333</v>
      </c>
      <c r="N10" s="43" t="s">
        <v>36</v>
      </c>
    </row>
    <row r="11" spans="1:14" ht="15" customHeight="1">
      <c r="A11" s="63"/>
      <c r="B11" s="29" t="s">
        <v>13</v>
      </c>
      <c r="C11" s="14">
        <f>SUM(G11)</f>
        <v>100</v>
      </c>
      <c r="D11" s="13" t="s">
        <v>23</v>
      </c>
      <c r="E11" s="30">
        <v>1</v>
      </c>
      <c r="F11" s="16">
        <f>SUM(C11*E11*H3)+(C11*E11)</f>
        <v>106.25</v>
      </c>
      <c r="G11" s="14">
        <f>SUM(C3/D3*M11)</f>
        <v>100</v>
      </c>
      <c r="H11" s="16">
        <f>SUM(G11*I11*H3)+(G11*I11)</f>
        <v>1062.5</v>
      </c>
      <c r="I11" s="31">
        <v>10</v>
      </c>
      <c r="J11" s="16">
        <f>SUM(H11-F11)</f>
        <v>956.25</v>
      </c>
      <c r="K11" s="40">
        <f>SUM(J11/F11)</f>
        <v>9</v>
      </c>
      <c r="L11" s="41">
        <f>SUM(H11/C3)</f>
        <v>3.5416666666666665</v>
      </c>
      <c r="M11" s="42">
        <f>SUM(G3)</f>
        <v>0.3333333333333333</v>
      </c>
      <c r="N11" s="43" t="s">
        <v>36</v>
      </c>
    </row>
    <row r="12" spans="1:14" ht="15" customHeight="1">
      <c r="A12" s="63"/>
      <c r="B12" s="29" t="s">
        <v>20</v>
      </c>
      <c r="C12" s="14">
        <f>SUM(G12)</f>
        <v>450</v>
      </c>
      <c r="D12" s="13" t="s">
        <v>24</v>
      </c>
      <c r="E12" s="30">
        <v>1</v>
      </c>
      <c r="F12" s="16">
        <f>SUM(C12*E12*H3)+(C12*E12)</f>
        <v>478.125</v>
      </c>
      <c r="G12" s="14">
        <f>SUM(C3/D3*M12)</f>
        <v>450</v>
      </c>
      <c r="H12" s="16">
        <f>SUM(G12*I12*H3)+(G12*I12)</f>
        <v>4781.25</v>
      </c>
      <c r="I12" s="31">
        <v>10</v>
      </c>
      <c r="J12" s="16">
        <f t="shared" si="0"/>
        <v>4303.125</v>
      </c>
      <c r="K12" s="40">
        <f t="shared" si="1"/>
        <v>9</v>
      </c>
      <c r="L12" s="41">
        <f>SUM(H12/C3)</f>
        <v>15.9375</v>
      </c>
      <c r="M12" s="42">
        <v>1.5</v>
      </c>
      <c r="N12" s="43" t="s">
        <v>41</v>
      </c>
    </row>
    <row r="13" spans="1:14" ht="15" customHeight="1">
      <c r="A13" s="63"/>
      <c r="B13" s="29" t="s">
        <v>21</v>
      </c>
      <c r="C13" s="14">
        <f>SUM(G13)</f>
        <v>375</v>
      </c>
      <c r="D13" s="13" t="s">
        <v>25</v>
      </c>
      <c r="E13" s="30">
        <v>1</v>
      </c>
      <c r="F13" s="16">
        <f>SUM(C13*E13*H3)+(C13*E13)</f>
        <v>398.4375</v>
      </c>
      <c r="G13" s="14">
        <f>SUM(C3/D3*M13)</f>
        <v>375</v>
      </c>
      <c r="H13" s="16">
        <f>SUM(G13*I13*H3)+(G13*I13)</f>
        <v>3984.375</v>
      </c>
      <c r="I13" s="31">
        <v>10</v>
      </c>
      <c r="J13" s="16">
        <f t="shared" si="0"/>
        <v>3585.9375</v>
      </c>
      <c r="K13" s="40">
        <f t="shared" si="1"/>
        <v>9</v>
      </c>
      <c r="L13" s="41">
        <f>SUM(H13/C3)</f>
        <v>13.28125</v>
      </c>
      <c r="M13" s="42">
        <v>1.25</v>
      </c>
      <c r="N13" s="43" t="s">
        <v>41</v>
      </c>
    </row>
    <row r="14" spans="1:14" ht="15" customHeight="1">
      <c r="A14" s="63"/>
      <c r="B14" s="29" t="s">
        <v>48</v>
      </c>
      <c r="C14" s="12">
        <f>SUM(G14/0.65)</f>
        <v>115.38461538461539</v>
      </c>
      <c r="D14" s="13" t="s">
        <v>22</v>
      </c>
      <c r="E14" s="30">
        <v>1</v>
      </c>
      <c r="F14" s="16">
        <f>SUM(C14*E14*H3)+(C14*E14)</f>
        <v>122.59615384615385</v>
      </c>
      <c r="G14" s="12">
        <f>SUM($C$3/$D$3*$F$3)</f>
        <v>75</v>
      </c>
      <c r="H14" s="16">
        <f>SUM(G14*I14*H3)+(G14*I14)</f>
        <v>796.875</v>
      </c>
      <c r="I14" s="31">
        <v>10</v>
      </c>
      <c r="J14" s="16">
        <f>SUM(H14-F14)</f>
        <v>674.2788461538462</v>
      </c>
      <c r="K14" s="40">
        <f>SUM(J14/F14)</f>
        <v>5.5</v>
      </c>
      <c r="L14" s="41">
        <f>SUM(H14/C3)</f>
        <v>2.65625</v>
      </c>
      <c r="M14" s="42">
        <f>SUM($F$3*16)</f>
        <v>4</v>
      </c>
      <c r="N14" s="43" t="s">
        <v>40</v>
      </c>
    </row>
    <row r="15" spans="1:14" ht="21" customHeight="1">
      <c r="A15" s="38"/>
      <c r="B15" s="9" t="s">
        <v>28</v>
      </c>
      <c r="C15" s="15"/>
      <c r="D15" s="8"/>
      <c r="E15" s="32"/>
      <c r="F15" s="17"/>
      <c r="G15" s="15"/>
      <c r="H15" s="17"/>
      <c r="I15" s="33"/>
      <c r="J15" s="17"/>
      <c r="K15" s="45"/>
      <c r="L15" s="19"/>
      <c r="M15" s="65"/>
      <c r="N15" s="64"/>
    </row>
    <row r="16" spans="1:14" ht="15" customHeight="1">
      <c r="A16" s="63"/>
      <c r="B16" s="29" t="s">
        <v>14</v>
      </c>
      <c r="C16" s="12">
        <f>SUM(G16)</f>
        <v>20.1</v>
      </c>
      <c r="D16" s="13" t="s">
        <v>26</v>
      </c>
      <c r="E16" s="30">
        <v>1</v>
      </c>
      <c r="F16" s="16">
        <f>SUM(C16*E16*H3)+(C16*E16)</f>
        <v>21.356250000000003</v>
      </c>
      <c r="G16" s="12">
        <f>SUM(C3/E3*0.134)</f>
        <v>20.1</v>
      </c>
      <c r="H16" s="16">
        <f>SUM(G16*I16*H3)+(G16*I16)</f>
        <v>32.034375000000004</v>
      </c>
      <c r="I16" s="31">
        <v>1.5</v>
      </c>
      <c r="J16" s="16">
        <f t="shared" si="0"/>
        <v>10.678125000000001</v>
      </c>
      <c r="K16" s="40">
        <f t="shared" si="1"/>
        <v>0.5</v>
      </c>
      <c r="L16" s="41">
        <f>SUM(H16/C3)</f>
        <v>0.10678125000000001</v>
      </c>
      <c r="M16" s="42">
        <v>0.5</v>
      </c>
      <c r="N16" s="43" t="s">
        <v>37</v>
      </c>
    </row>
    <row r="17" spans="1:14" ht="15" customHeight="1">
      <c r="A17" s="63"/>
      <c r="B17" s="29" t="s">
        <v>15</v>
      </c>
      <c r="C17" s="12">
        <f>SUM(G17)</f>
        <v>37.5</v>
      </c>
      <c r="D17" s="13" t="s">
        <v>22</v>
      </c>
      <c r="E17" s="30">
        <v>0.5</v>
      </c>
      <c r="F17" s="16">
        <f>SUM(C17*E17*H3)+(C17*E17)</f>
        <v>19.921875</v>
      </c>
      <c r="G17" s="12">
        <f>SUM(C3/E3*0.25)</f>
        <v>37.5</v>
      </c>
      <c r="H17" s="16">
        <f>SUM(G17*I17*H3)+(G17*I17)</f>
        <v>59.765625</v>
      </c>
      <c r="I17" s="31">
        <v>1.5</v>
      </c>
      <c r="J17" s="16">
        <f t="shared" si="0"/>
        <v>39.84375</v>
      </c>
      <c r="K17" s="40">
        <f t="shared" si="1"/>
        <v>2</v>
      </c>
      <c r="L17" s="41">
        <f>SUM(H17/C3)</f>
        <v>0.19921875</v>
      </c>
      <c r="M17" s="46">
        <v>0.5</v>
      </c>
      <c r="N17" s="44" t="s">
        <v>37</v>
      </c>
    </row>
    <row r="18" spans="1:14" ht="15" customHeight="1">
      <c r="A18" s="63"/>
      <c r="B18" s="29" t="s">
        <v>16</v>
      </c>
      <c r="C18" s="12">
        <f>SUM(G18)</f>
        <v>41.7</v>
      </c>
      <c r="D18" s="13" t="s">
        <v>22</v>
      </c>
      <c r="E18" s="30">
        <v>1</v>
      </c>
      <c r="F18" s="16">
        <f>SUM(C18*E18*H3)+(C18*E18)</f>
        <v>44.306250000000006</v>
      </c>
      <c r="G18" s="12">
        <f>SUM(C3/E3*0.278)</f>
        <v>41.7</v>
      </c>
      <c r="H18" s="16">
        <f>SUM(G18*I18*H3)+(G18*I18)</f>
        <v>443.0625</v>
      </c>
      <c r="I18" s="31">
        <v>10</v>
      </c>
      <c r="J18" s="16">
        <f t="shared" si="0"/>
        <v>398.75625</v>
      </c>
      <c r="K18" s="40">
        <f t="shared" si="1"/>
        <v>9</v>
      </c>
      <c r="L18" s="41">
        <f>SUM(H18/C3)</f>
        <v>1.476875</v>
      </c>
      <c r="M18" s="42">
        <v>0.5</v>
      </c>
      <c r="N18" s="43" t="s">
        <v>37</v>
      </c>
    </row>
    <row r="19" spans="1:14" ht="21" customHeight="1">
      <c r="A19" s="38"/>
      <c r="B19" s="10" t="s">
        <v>29</v>
      </c>
      <c r="C19" s="4"/>
      <c r="D19" s="4"/>
      <c r="E19" s="34"/>
      <c r="F19" s="4"/>
      <c r="G19" s="4"/>
      <c r="H19" s="4"/>
      <c r="I19" s="34"/>
      <c r="J19" s="4"/>
      <c r="K19" s="47"/>
      <c r="L19" s="5"/>
      <c r="M19" s="65"/>
      <c r="N19" s="64"/>
    </row>
    <row r="20" spans="1:14" ht="15" customHeight="1">
      <c r="A20" s="63"/>
      <c r="B20" s="29" t="s">
        <v>38</v>
      </c>
      <c r="C20" s="14">
        <f>SUM(G20)</f>
        <v>28.125</v>
      </c>
      <c r="D20" s="35">
        <v>16</v>
      </c>
      <c r="E20" s="30">
        <v>3</v>
      </c>
      <c r="F20" s="16">
        <f>SUM(C20*E20*H3)+(C20*E20)</f>
        <v>89.6484375</v>
      </c>
      <c r="G20" s="14">
        <f>SUM(C3*M20/D20)</f>
        <v>28.125</v>
      </c>
      <c r="H20" s="16">
        <f>SUM(G20*I20*H3)+(G20*I20)</f>
        <v>10.458984375</v>
      </c>
      <c r="I20" s="31">
        <v>0.35</v>
      </c>
      <c r="J20" s="16">
        <f>SUM(H20-F20)</f>
        <v>-79.189453125</v>
      </c>
      <c r="K20" s="40">
        <f>SUM(J20/F20)</f>
        <v>-0.8833333333333333</v>
      </c>
      <c r="L20" s="41">
        <f>SUM(H20/C3)</f>
        <v>0.03486328125</v>
      </c>
      <c r="M20" s="42">
        <v>1.5</v>
      </c>
      <c r="N20" s="43" t="s">
        <v>39</v>
      </c>
    </row>
    <row r="21" spans="1:14" ht="15" customHeight="1">
      <c r="A21" s="63"/>
      <c r="B21" s="29" t="s">
        <v>17</v>
      </c>
      <c r="C21" s="12">
        <f>SUM(G21)</f>
        <v>29.625</v>
      </c>
      <c r="D21" s="13" t="s">
        <v>27</v>
      </c>
      <c r="E21" s="30">
        <v>1.5</v>
      </c>
      <c r="F21" s="16">
        <f>SUM(C21*E21*H3)+(C21*E21)</f>
        <v>47.21484375</v>
      </c>
      <c r="G21" s="12">
        <f>SUM(C3/8*0.79)</f>
        <v>29.625</v>
      </c>
      <c r="H21" s="16">
        <f>SUM(G21*I21*H3)+(G21*I21)</f>
        <v>7.869140625</v>
      </c>
      <c r="I21" s="31">
        <v>0.25</v>
      </c>
      <c r="J21" s="16">
        <f>SUM(H21-F21)</f>
        <v>-39.345703125</v>
      </c>
      <c r="K21" s="40">
        <f>SUM(J21/F21)</f>
        <v>-0.8333333333333334</v>
      </c>
      <c r="L21" s="41">
        <f>SUM(H21/C3)</f>
        <v>0.02623046875</v>
      </c>
      <c r="M21" s="42">
        <v>0.125</v>
      </c>
      <c r="N21" s="43" t="s">
        <v>37</v>
      </c>
    </row>
    <row r="22" spans="1:14" ht="15" customHeight="1">
      <c r="A22" s="63"/>
      <c r="B22" s="29" t="s">
        <v>30</v>
      </c>
      <c r="C22" s="13">
        <f>SUM(G22)</f>
        <v>450</v>
      </c>
      <c r="D22" s="13" t="s">
        <v>31</v>
      </c>
      <c r="E22" s="30">
        <v>0.28</v>
      </c>
      <c r="F22" s="16">
        <f>SUM(C22*E22*H3)+(C22*E22)</f>
        <v>133.87500000000003</v>
      </c>
      <c r="G22" s="18">
        <f>SUM(M22)</f>
        <v>450</v>
      </c>
      <c r="H22" s="16">
        <f>SUM(G22*I22*$H$3)+(G22*I22)</f>
        <v>239.0625</v>
      </c>
      <c r="I22" s="31">
        <v>0.5</v>
      </c>
      <c r="J22" s="16">
        <f t="shared" si="0"/>
        <v>105.18749999999997</v>
      </c>
      <c r="K22" s="40">
        <f t="shared" si="1"/>
        <v>0.7857142857142854</v>
      </c>
      <c r="L22" s="41">
        <f>SUM(H22/C3)</f>
        <v>0.796875</v>
      </c>
      <c r="M22" s="42">
        <f>SUM(C3*1.5)</f>
        <v>450</v>
      </c>
      <c r="N22" s="43" t="s">
        <v>43</v>
      </c>
    </row>
    <row r="23" spans="1:14" ht="21" customHeight="1">
      <c r="A23" s="38"/>
      <c r="B23" s="10" t="s">
        <v>52</v>
      </c>
      <c r="C23" s="4"/>
      <c r="D23" s="4"/>
      <c r="E23" s="34"/>
      <c r="F23" s="4"/>
      <c r="G23" s="4"/>
      <c r="H23" s="4"/>
      <c r="I23" s="34"/>
      <c r="J23" s="4"/>
      <c r="K23" s="47"/>
      <c r="L23" s="5"/>
      <c r="M23" s="65"/>
      <c r="N23" s="64"/>
    </row>
    <row r="24" spans="1:14" ht="15" customHeight="1">
      <c r="A24" s="63"/>
      <c r="B24" s="29" t="s">
        <v>53</v>
      </c>
      <c r="C24" s="14">
        <f>SUM(G24)</f>
        <v>56.25</v>
      </c>
      <c r="D24" s="13" t="s">
        <v>55</v>
      </c>
      <c r="E24" s="30">
        <v>1</v>
      </c>
      <c r="F24" s="16">
        <f>SUM(C24*E24*$H$3)+(C24*E24)</f>
        <v>59.765625</v>
      </c>
      <c r="G24" s="14">
        <f>SUM($C$3*M24/16)</f>
        <v>56.25</v>
      </c>
      <c r="H24" s="16">
        <f>SUM(G24*I24*$H$3)+(G24*I24)</f>
        <v>597.65625</v>
      </c>
      <c r="I24" s="31">
        <v>10</v>
      </c>
      <c r="J24" s="16">
        <f>SUM(H24-F24)</f>
        <v>537.890625</v>
      </c>
      <c r="K24" s="40">
        <f>SUM(J24/F24)</f>
        <v>9</v>
      </c>
      <c r="L24" s="41">
        <f>SUM(H24/$C$3)</f>
        <v>1.9921875</v>
      </c>
      <c r="M24" s="42">
        <v>3</v>
      </c>
      <c r="N24" s="43" t="s">
        <v>57</v>
      </c>
    </row>
    <row r="25" spans="1:14" ht="15" customHeight="1">
      <c r="A25" s="63"/>
      <c r="B25" s="29" t="s">
        <v>54</v>
      </c>
      <c r="C25" s="14">
        <f>SUM(G25)</f>
        <v>56.25</v>
      </c>
      <c r="D25" s="13" t="s">
        <v>55</v>
      </c>
      <c r="E25" s="30">
        <v>1</v>
      </c>
      <c r="F25" s="16">
        <f>SUM(C25*E25*$H$3)+(C25*E25)</f>
        <v>59.765625</v>
      </c>
      <c r="G25" s="14">
        <f>SUM($C$3*M25/16)</f>
        <v>56.25</v>
      </c>
      <c r="H25" s="16">
        <f>SUM(G25*I25*$H$3)+(G25*I25)</f>
        <v>597.65625</v>
      </c>
      <c r="I25" s="31">
        <v>10</v>
      </c>
      <c r="J25" s="16">
        <f>SUM(H25-F25)</f>
        <v>537.890625</v>
      </c>
      <c r="K25" s="40">
        <f>SUM(J25/F25)</f>
        <v>9</v>
      </c>
      <c r="L25" s="41">
        <f>SUM(H25/$C$3)</f>
        <v>1.9921875</v>
      </c>
      <c r="M25" s="42">
        <v>3</v>
      </c>
      <c r="N25" s="43" t="s">
        <v>57</v>
      </c>
    </row>
    <row r="26" spans="1:14" ht="15" customHeight="1">
      <c r="A26" s="63"/>
      <c r="B26" s="29" t="s">
        <v>58</v>
      </c>
      <c r="C26" s="14">
        <f>SUM(G26)</f>
        <v>56.25</v>
      </c>
      <c r="D26" s="13" t="s">
        <v>55</v>
      </c>
      <c r="E26" s="30">
        <v>1</v>
      </c>
      <c r="F26" s="16">
        <f>SUM(C26*E26*$H$3)+(C26*E26)</f>
        <v>59.765625</v>
      </c>
      <c r="G26" s="14">
        <f>SUM($C$3*M26/16)</f>
        <v>56.25</v>
      </c>
      <c r="H26" s="16">
        <f>SUM(G26*I26*$H$3)+(G26*I26)</f>
        <v>597.65625</v>
      </c>
      <c r="I26" s="31">
        <v>10</v>
      </c>
      <c r="J26" s="16">
        <f>SUM(H26-F26)</f>
        <v>537.890625</v>
      </c>
      <c r="K26" s="40">
        <f>SUM(J26/F26)</f>
        <v>9</v>
      </c>
      <c r="L26" s="41">
        <f>SUM(H26/$C$3)</f>
        <v>1.9921875</v>
      </c>
      <c r="M26" s="42">
        <v>3</v>
      </c>
      <c r="N26" s="43" t="s">
        <v>57</v>
      </c>
    </row>
    <row r="27" spans="1:14" ht="15" customHeight="1">
      <c r="A27" s="63"/>
      <c r="B27" s="29" t="s">
        <v>56</v>
      </c>
      <c r="C27" s="14">
        <f>SUM(G27)</f>
        <v>37.5</v>
      </c>
      <c r="D27" s="13" t="s">
        <v>55</v>
      </c>
      <c r="E27" s="30">
        <v>1</v>
      </c>
      <c r="F27" s="16">
        <f>SUM(C27*E27*$H$3)+(C27*E27)</f>
        <v>39.84375</v>
      </c>
      <c r="G27" s="14">
        <f>SUM($C$3*M27/16)</f>
        <v>37.5</v>
      </c>
      <c r="H27" s="16">
        <f>SUM(G27*I27*$H$3)+(G27*I27)</f>
        <v>398.4375</v>
      </c>
      <c r="I27" s="31">
        <v>10</v>
      </c>
      <c r="J27" s="16">
        <f>SUM(H27-F27)</f>
        <v>358.59375</v>
      </c>
      <c r="K27" s="40">
        <f>SUM(J27/F27)</f>
        <v>9</v>
      </c>
      <c r="L27" s="41">
        <f>SUM(H27/$C$3)</f>
        <v>1.328125</v>
      </c>
      <c r="M27" s="42">
        <v>2</v>
      </c>
      <c r="N27" s="43" t="s">
        <v>57</v>
      </c>
    </row>
    <row r="28" spans="1:14" s="54" customFormat="1" ht="19.5" customHeight="1">
      <c r="A28" s="48"/>
      <c r="B28" s="49"/>
      <c r="C28" s="48"/>
      <c r="D28" s="49"/>
      <c r="E28" s="36" t="s">
        <v>34</v>
      </c>
      <c r="F28" s="55"/>
      <c r="G28" s="51"/>
      <c r="H28" s="37"/>
      <c r="I28" s="51"/>
      <c r="J28" s="50">
        <f>SUM(J21,J20,J22,J17,J16,J6)</f>
        <v>593.7416015625</v>
      </c>
      <c r="K28" s="52"/>
      <c r="L28" s="50"/>
      <c r="M28" s="51"/>
      <c r="N28" s="53"/>
    </row>
    <row r="29" ht="15" customHeight="1"/>
    <row r="30" ht="15" customHeight="1">
      <c r="B30" s="67" t="s">
        <v>62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selectLockedCells="1"/>
  <mergeCells count="2">
    <mergeCell ref="A1:E1"/>
    <mergeCell ref="M4:N4"/>
  </mergeCells>
  <printOptions horizontalCentered="1"/>
  <pageMargins left="0.5" right="0.5" top="0.5" bottom="0.5" header="0.5" footer="0.5"/>
  <pageSetup fitToHeight="1" fitToWidth="1" horizontalDpi="600" verticalDpi="600" orientation="landscape" scale="89" r:id="rId3"/>
  <ignoredErrors>
    <ignoredError sqref="C22 F2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140625" defaultRowHeight="12.75"/>
  <cols>
    <col min="1" max="1" width="4.140625" style="58" customWidth="1"/>
    <col min="2" max="2" width="27.7109375" style="0" customWidth="1"/>
    <col min="3" max="6" width="15.421875" style="0" customWidth="1"/>
  </cols>
  <sheetData>
    <row r="1" spans="1:6" ht="27" customHeight="1">
      <c r="A1" s="69" t="s">
        <v>47</v>
      </c>
      <c r="B1" s="69"/>
      <c r="C1" s="69"/>
      <c r="D1" s="69"/>
      <c r="E1" s="69"/>
      <c r="F1" s="20"/>
    </row>
    <row r="2" spans="1:6" ht="24">
      <c r="A2" s="56"/>
      <c r="B2" s="9"/>
      <c r="C2" s="11" t="s">
        <v>32</v>
      </c>
      <c r="D2" s="11" t="s">
        <v>49</v>
      </c>
      <c r="E2" s="11" t="s">
        <v>44</v>
      </c>
      <c r="F2" s="11" t="s">
        <v>45</v>
      </c>
    </row>
    <row r="3" spans="1:6" ht="15.75" customHeight="1">
      <c r="A3" s="38"/>
      <c r="B3" s="10" t="s">
        <v>4</v>
      </c>
      <c r="C3" s="4"/>
      <c r="D3" s="4"/>
      <c r="E3" s="39"/>
      <c r="F3" s="4"/>
    </row>
    <row r="4" spans="1:6" ht="15" customHeight="1">
      <c r="A4" s="57"/>
      <c r="B4" s="29" t="s">
        <v>11</v>
      </c>
      <c r="C4" s="12">
        <f>SUM('Food Estimator'!C6)</f>
        <v>117.1875</v>
      </c>
      <c r="D4" s="13" t="s">
        <v>22</v>
      </c>
      <c r="E4" s="30"/>
      <c r="F4" s="16"/>
    </row>
    <row r="5" spans="1:6" ht="15" customHeight="1">
      <c r="A5" s="57"/>
      <c r="B5" s="29" t="s">
        <v>18</v>
      </c>
      <c r="C5" s="12">
        <f>SUM('Food Estimator'!C7)</f>
        <v>147.05882352941177</v>
      </c>
      <c r="D5" s="13" t="s">
        <v>22</v>
      </c>
      <c r="E5" s="30"/>
      <c r="F5" s="16"/>
    </row>
    <row r="6" spans="1:6" ht="15" customHeight="1">
      <c r="A6" s="57"/>
      <c r="B6" s="29" t="s">
        <v>35</v>
      </c>
      <c r="C6" s="12">
        <f>SUM('Food Estimator'!C8)</f>
        <v>147.05882352941177</v>
      </c>
      <c r="D6" s="13" t="s">
        <v>22</v>
      </c>
      <c r="E6" s="30"/>
      <c r="F6" s="16"/>
    </row>
    <row r="7" spans="1:6" ht="15" customHeight="1">
      <c r="A7" s="57"/>
      <c r="B7" s="29" t="s">
        <v>19</v>
      </c>
      <c r="C7" s="12">
        <f>SUM('Food Estimator'!C9)</f>
        <v>113.63636363636363</v>
      </c>
      <c r="D7" s="13" t="s">
        <v>22</v>
      </c>
      <c r="E7" s="30"/>
      <c r="F7" s="16"/>
    </row>
    <row r="8" spans="1:6" ht="15" customHeight="1">
      <c r="A8" s="57"/>
      <c r="B8" s="29" t="s">
        <v>12</v>
      </c>
      <c r="C8" s="14">
        <f>SUM('Food Estimator'!C10)</f>
        <v>100</v>
      </c>
      <c r="D8" s="13" t="s">
        <v>23</v>
      </c>
      <c r="E8" s="30"/>
      <c r="F8" s="16"/>
    </row>
    <row r="9" spans="1:6" ht="15" customHeight="1">
      <c r="A9" s="57"/>
      <c r="B9" s="29" t="s">
        <v>13</v>
      </c>
      <c r="C9" s="14">
        <f>SUM('Food Estimator'!C11)</f>
        <v>100</v>
      </c>
      <c r="D9" s="13" t="s">
        <v>23</v>
      </c>
      <c r="E9" s="30"/>
      <c r="F9" s="16"/>
    </row>
    <row r="10" spans="1:6" ht="15" customHeight="1">
      <c r="A10" s="57"/>
      <c r="B10" s="29" t="s">
        <v>20</v>
      </c>
      <c r="C10" s="14">
        <f>SUM('Food Estimator'!C12)</f>
        <v>450</v>
      </c>
      <c r="D10" s="13" t="s">
        <v>24</v>
      </c>
      <c r="E10" s="30"/>
      <c r="F10" s="16"/>
    </row>
    <row r="11" spans="1:6" ht="15" customHeight="1">
      <c r="A11" s="57"/>
      <c r="B11" s="29" t="s">
        <v>21</v>
      </c>
      <c r="C11" s="14">
        <f>SUM('Food Estimator'!C13)</f>
        <v>375</v>
      </c>
      <c r="D11" s="13" t="s">
        <v>25</v>
      </c>
      <c r="E11" s="30"/>
      <c r="F11" s="16"/>
    </row>
    <row r="12" spans="1:6" ht="15" customHeight="1">
      <c r="A12" s="57"/>
      <c r="B12" s="29" t="s">
        <v>48</v>
      </c>
      <c r="C12" s="12">
        <f>SUM('Food Estimator'!C14)</f>
        <v>115.38461538461539</v>
      </c>
      <c r="D12" s="13" t="s">
        <v>22</v>
      </c>
      <c r="E12" s="30"/>
      <c r="F12" s="16"/>
    </row>
    <row r="13" spans="1:6" ht="21" customHeight="1">
      <c r="A13" s="38"/>
      <c r="B13" s="9" t="s">
        <v>28</v>
      </c>
      <c r="C13" s="15"/>
      <c r="D13" s="8"/>
      <c r="E13" s="32"/>
      <c r="F13" s="17"/>
    </row>
    <row r="14" spans="1:6" ht="15" customHeight="1">
      <c r="A14" s="57"/>
      <c r="B14" s="29" t="s">
        <v>14</v>
      </c>
      <c r="C14" s="12">
        <f>SUM('Food Estimator'!C16)</f>
        <v>20.1</v>
      </c>
      <c r="D14" s="13" t="s">
        <v>26</v>
      </c>
      <c r="E14" s="30"/>
      <c r="F14" s="16"/>
    </row>
    <row r="15" spans="1:6" ht="15" customHeight="1">
      <c r="A15" s="57"/>
      <c r="B15" s="29" t="s">
        <v>15</v>
      </c>
      <c r="C15" s="12">
        <f>SUM('Food Estimator'!C17)</f>
        <v>37.5</v>
      </c>
      <c r="D15" s="13" t="s">
        <v>22</v>
      </c>
      <c r="E15" s="30"/>
      <c r="F15" s="16"/>
    </row>
    <row r="16" spans="1:6" ht="15" customHeight="1">
      <c r="A16" s="57"/>
      <c r="B16" s="29" t="s">
        <v>16</v>
      </c>
      <c r="C16" s="12">
        <f>SUM('Food Estimator'!C18)</f>
        <v>41.7</v>
      </c>
      <c r="D16" s="13" t="s">
        <v>22</v>
      </c>
      <c r="E16" s="30"/>
      <c r="F16" s="16"/>
    </row>
    <row r="17" spans="1:6" ht="21" customHeight="1">
      <c r="A17" s="38"/>
      <c r="B17" s="10" t="s">
        <v>29</v>
      </c>
      <c r="C17" s="4"/>
      <c r="D17" s="4"/>
      <c r="E17" s="34"/>
      <c r="F17" s="4"/>
    </row>
    <row r="18" spans="1:6" ht="15" customHeight="1">
      <c r="A18" s="57"/>
      <c r="B18" s="29" t="s">
        <v>38</v>
      </c>
      <c r="C18" s="12">
        <f>SUM('Food Estimator'!C20)</f>
        <v>28.125</v>
      </c>
      <c r="D18" s="35"/>
      <c r="E18" s="30"/>
      <c r="F18" s="16"/>
    </row>
    <row r="19" spans="1:6" ht="15" customHeight="1">
      <c r="A19" s="57"/>
      <c r="B19" s="29" t="s">
        <v>17</v>
      </c>
      <c r="C19" s="12">
        <f>SUM('Food Estimator'!C21)</f>
        <v>29.625</v>
      </c>
      <c r="D19" s="13" t="s">
        <v>27</v>
      </c>
      <c r="E19" s="30"/>
      <c r="F19" s="16"/>
    </row>
    <row r="20" spans="1:6" ht="15" customHeight="1">
      <c r="A20" s="57"/>
      <c r="B20" s="29" t="s">
        <v>30</v>
      </c>
      <c r="C20" s="13">
        <f>SUM('Food Estimator'!C22)</f>
        <v>450</v>
      </c>
      <c r="D20" s="13" t="s">
        <v>31</v>
      </c>
      <c r="E20" s="30"/>
      <c r="F20" s="16"/>
    </row>
    <row r="21" spans="1:6" s="62" customFormat="1" ht="18.75" customHeight="1">
      <c r="A21" s="59"/>
      <c r="B21" s="53"/>
      <c r="C21" s="53"/>
      <c r="D21" s="8"/>
      <c r="E21" s="60"/>
      <c r="F21" s="61"/>
    </row>
    <row r="22" spans="1:6" ht="21" customHeight="1">
      <c r="A22" s="38"/>
      <c r="B22" s="10" t="s">
        <v>52</v>
      </c>
      <c r="C22" s="4"/>
      <c r="D22" s="4"/>
      <c r="E22" s="34"/>
      <c r="F22" s="4"/>
    </row>
    <row r="23" spans="1:6" ht="15" customHeight="1">
      <c r="A23" s="57"/>
      <c r="B23" s="29" t="s">
        <v>53</v>
      </c>
      <c r="C23" s="66">
        <f>SUM('Food Estimator'!C24)*4</f>
        <v>225</v>
      </c>
      <c r="D23" s="68" t="s">
        <v>59</v>
      </c>
      <c r="E23" s="30"/>
      <c r="F23" s="16"/>
    </row>
    <row r="24" spans="1:6" ht="15" customHeight="1">
      <c r="A24" s="57"/>
      <c r="B24" s="29" t="s">
        <v>54</v>
      </c>
      <c r="C24" s="66">
        <f>SUM('Food Estimator'!C25)*4</f>
        <v>225</v>
      </c>
      <c r="D24" s="13" t="s">
        <v>59</v>
      </c>
      <c r="E24" s="30"/>
      <c r="F24" s="16"/>
    </row>
    <row r="25" spans="1:6" ht="15" customHeight="1">
      <c r="A25" s="57"/>
      <c r="B25" s="29" t="s">
        <v>58</v>
      </c>
      <c r="C25" s="66">
        <f>SUM('Food Estimator'!C26)*4</f>
        <v>225</v>
      </c>
      <c r="D25" s="13" t="s">
        <v>60</v>
      </c>
      <c r="E25" s="30"/>
      <c r="F25" s="16"/>
    </row>
    <row r="26" spans="1:6" ht="15" customHeight="1">
      <c r="A26" s="57"/>
      <c r="B26" s="29" t="s">
        <v>56</v>
      </c>
      <c r="C26" s="66">
        <f>SUM('Food Estimator'!C27)*6</f>
        <v>225</v>
      </c>
      <c r="D26" s="13" t="s">
        <v>61</v>
      </c>
      <c r="E26" s="30"/>
      <c r="F26" s="16"/>
    </row>
    <row r="28" ht="12.75">
      <c r="B28" s="67" t="s">
        <v>62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BanditBBQ.com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Bandit BBQ Catering Worksheet / Estimator v1.0</dc:title>
  <dc:subject/>
  <dc:creator>Jim 'Rhino' Reincke</dc:creator>
  <cp:keywords/>
  <dc:description/>
  <cp:lastModifiedBy>Jim Reincke</cp:lastModifiedBy>
  <cp:lastPrinted>2007-02-09T01:19:59Z</cp:lastPrinted>
  <dcterms:created xsi:type="dcterms:W3CDTF">2007-01-27T01:13:29Z</dcterms:created>
  <dcterms:modified xsi:type="dcterms:W3CDTF">2007-10-08T02:44:46Z</dcterms:modified>
  <cp:category/>
  <cp:version/>
  <cp:contentType/>
  <cp:contentStatus/>
</cp:coreProperties>
</file>